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855" windowHeight="12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5" i="1"/>
  <c r="F114"/>
  <c r="F113"/>
  <c r="E115"/>
  <c r="E114"/>
  <c r="E113"/>
  <c r="I121"/>
  <c r="K121" s="1"/>
  <c r="K125" s="1"/>
  <c r="I120"/>
  <c r="K120" s="1"/>
  <c r="K124" s="1"/>
  <c r="I115"/>
  <c r="K119"/>
  <c r="E55"/>
  <c r="E53"/>
  <c r="E54"/>
  <c r="I63"/>
  <c r="K63" s="1"/>
  <c r="K67" s="1"/>
  <c r="I62"/>
  <c r="K62" s="1"/>
  <c r="K66" s="1"/>
  <c r="K61"/>
  <c r="F178"/>
  <c r="F179" s="1"/>
  <c r="F126"/>
  <c r="E110"/>
  <c r="E109"/>
  <c r="E108"/>
  <c r="E107"/>
  <c r="E106"/>
  <c r="E122"/>
  <c r="E103"/>
  <c r="E102"/>
  <c r="E101"/>
  <c r="E100"/>
  <c r="E99"/>
  <c r="E62"/>
  <c r="E50"/>
  <c r="E49"/>
  <c r="E48"/>
  <c r="E47"/>
  <c r="E46"/>
  <c r="E43"/>
  <c r="E42"/>
  <c r="E41"/>
  <c r="E40"/>
  <c r="E39"/>
  <c r="K68" l="1"/>
  <c r="J124"/>
  <c r="E116"/>
  <c r="E104"/>
  <c r="E119" s="1"/>
  <c r="G116"/>
  <c r="F116"/>
  <c r="F181"/>
  <c r="F180"/>
  <c r="E111"/>
  <c r="E121" s="1"/>
  <c r="E56"/>
  <c r="E51"/>
  <c r="E61" s="1"/>
  <c r="E44"/>
  <c r="K126" l="1"/>
  <c r="E59"/>
  <c r="E123"/>
  <c r="E125" s="1"/>
  <c r="E63"/>
  <c r="K117" l="1"/>
  <c r="L117" s="1"/>
  <c r="C126"/>
  <c r="E124"/>
  <c r="E126" s="1"/>
  <c r="K69"/>
  <c r="K70" s="1"/>
  <c r="C66"/>
  <c r="E64"/>
  <c r="E65"/>
  <c r="K127" l="1"/>
  <c r="K128" s="1"/>
  <c r="E66"/>
</calcChain>
</file>

<file path=xl/sharedStrings.xml><?xml version="1.0" encoding="utf-8"?>
<sst xmlns="http://schemas.openxmlformats.org/spreadsheetml/2006/main" count="193" uniqueCount="123">
  <si>
    <t>a)</t>
  </si>
  <si>
    <t>b)</t>
  </si>
  <si>
    <t>c)</t>
  </si>
  <si>
    <t xml:space="preserve">Each parent will take a different route through this part of the questionnaire. </t>
  </si>
  <si>
    <t>INSTRUCTIONS</t>
  </si>
  <si>
    <t>Can you write the answers in column C next to the answer which is correct for this particular child.</t>
  </si>
  <si>
    <t xml:space="preserve">d) </t>
  </si>
  <si>
    <t>we both speak to this child an equal amount</t>
  </si>
  <si>
    <t>Percentage of exposure to English</t>
  </si>
  <si>
    <t>Go to Section D</t>
  </si>
  <si>
    <t>Go to Section B</t>
  </si>
  <si>
    <t>Go to Section C</t>
  </si>
  <si>
    <t>Section B:</t>
  </si>
  <si>
    <t>Both parents speak the same additional language to the child (let's refer to it as AdditionalLanguage)</t>
  </si>
  <si>
    <t>Write the number of hours in average your child spends sleeping per 24 hours</t>
  </si>
  <si>
    <t>Please go to Section D</t>
  </si>
  <si>
    <t>always speak AdditionalLanguage to your child</t>
  </si>
  <si>
    <t>usually speaks AdditionalLanguage to your child</t>
  </si>
  <si>
    <t>speaks English to your child about half the time</t>
  </si>
  <si>
    <t>usually speak AdditionalLanguage to your child</t>
  </si>
  <si>
    <t>speak English to your child about half the time</t>
  </si>
  <si>
    <t>always speaks AdditionalLanguage to your child</t>
  </si>
  <si>
    <t>usually speak English to your child</t>
  </si>
  <si>
    <t>e)</t>
  </si>
  <si>
    <t>always speak English to your child</t>
  </si>
  <si>
    <t>always speaks English to your child</t>
  </si>
  <si>
    <t>usually speaks English to your child</t>
  </si>
  <si>
    <t>If there are certain days or parts of certain days in a typical week when only you or your partner are with your child (e.g. father always takes care of child on Saturday afternoons).</t>
  </si>
  <si>
    <t>hours of exposure to English</t>
  </si>
  <si>
    <t>hours of exposure to additional language</t>
  </si>
  <si>
    <t>equivalent exposure to english</t>
  </si>
  <si>
    <t>time with both parents</t>
  </si>
  <si>
    <t>Section C:</t>
  </si>
  <si>
    <t>One parent speaks English, the other parent speaks an additional language to the child (let's refer to it as AdditionalLanguage)</t>
  </si>
  <si>
    <t>equivalent time with english with both parents</t>
  </si>
  <si>
    <t>When you and your partner are together with this child, who speaks most to the child? (please write 1 in the appropriate cell)</t>
  </si>
  <si>
    <t>equivalent exposure to English</t>
  </si>
  <si>
    <t>The English speaking parent….(please write 1 in the corresponding cell)</t>
  </si>
  <si>
    <t>speaks AdditionalLanguage to your child about half the time</t>
  </si>
  <si>
    <t>The English speaking parent</t>
  </si>
  <si>
    <t>The AdditionalLanguage speaking parent</t>
  </si>
  <si>
    <t>Section D</t>
  </si>
  <si>
    <t>No qualifications</t>
  </si>
  <si>
    <t>Below standard for a pass on the school-leaving examination</t>
  </si>
  <si>
    <t>O-levels</t>
  </si>
  <si>
    <t>A-levels</t>
  </si>
  <si>
    <t>Tertiary vocational qualifications</t>
  </si>
  <si>
    <t>an undergraduate degree</t>
  </si>
  <si>
    <t>a postgraduate degree</t>
  </si>
  <si>
    <t>Does you child have older siblings? Please write the ages of the older siblings:</t>
  </si>
  <si>
    <t>Age</t>
  </si>
  <si>
    <t>Sibling 1</t>
  </si>
  <si>
    <t>Sibling 2</t>
  </si>
  <si>
    <t>Sibling 3</t>
  </si>
  <si>
    <t>Sibling 4</t>
  </si>
  <si>
    <t xml:space="preserve">Abbot-Smith, Arreckx, Cattani &amp; Floccia, BabyLab </t>
  </si>
  <si>
    <t>Language(s) spoken in the home</t>
  </si>
  <si>
    <t>Section A:</t>
  </si>
  <si>
    <t>age today in months</t>
  </si>
  <si>
    <t>age today in days</t>
  </si>
  <si>
    <t>age today in years</t>
  </si>
  <si>
    <t>age in days</t>
  </si>
  <si>
    <t>What is the mother's occupation?</t>
  </si>
  <si>
    <t>What is the father's occupation?</t>
  </si>
  <si>
    <t>Was your child more than 6 weeks premature? (1 if yes)</t>
  </si>
  <si>
    <t>Does your child have any identified hearing problem? (1 if yes, and please write more below)</t>
  </si>
  <si>
    <t>Evaluation of the amount of exposure to English and to an Additional Language</t>
  </si>
  <si>
    <t>Can you please write here what is the AdditionalLanguage (e.g. Spanish..)</t>
  </si>
  <si>
    <t>Who speaks English? Please write 1 if it is the mother, and 2 if it is the father.</t>
  </si>
  <si>
    <t>The AdditionalLanguage speaking parent…(please write 1 in the corresponding cell)</t>
  </si>
  <si>
    <t>All parents, please fill in this section</t>
  </si>
  <si>
    <r>
      <t xml:space="preserve">Write the number of hours a week in average your child spends in an </t>
    </r>
    <r>
      <rPr>
        <b/>
        <u/>
        <sz val="11"/>
        <color indexed="10"/>
        <rFont val="Calibri"/>
        <family val="2"/>
      </rPr>
      <t>English speaking</t>
    </r>
    <r>
      <rPr>
        <sz val="11"/>
        <color indexed="10"/>
        <rFont val="Calibri"/>
        <family val="2"/>
      </rPr>
      <t xml:space="preserve"> nursery/day care/preschool/childminder/relative or friend.</t>
    </r>
  </si>
  <si>
    <r>
      <t xml:space="preserve">Write the </t>
    </r>
    <r>
      <rPr>
        <u/>
        <sz val="11"/>
        <rFont val="Calibri"/>
        <family val="2"/>
      </rPr>
      <t>number of hours</t>
    </r>
    <r>
      <rPr>
        <sz val="11"/>
        <rFont val="Calibri"/>
        <family val="2"/>
      </rPr>
      <t xml:space="preserve"> per week when your child is with the English speaking parent only.</t>
    </r>
  </si>
  <si>
    <r>
      <t xml:space="preserve">Write the </t>
    </r>
    <r>
      <rPr>
        <u/>
        <sz val="11"/>
        <rFont val="Calibri"/>
        <family val="2"/>
      </rPr>
      <t>number of hours</t>
    </r>
    <r>
      <rPr>
        <sz val="11"/>
        <rFont val="Calibri"/>
        <family val="2"/>
      </rPr>
      <t xml:space="preserve"> per week when your child is with the AdditionalLanguage speaking parent only.</t>
    </r>
  </si>
  <si>
    <t>Does you child have any identified developmental delay? (1 if yes, and please write more below)</t>
  </si>
  <si>
    <r>
      <t xml:space="preserve">Do you and your partner….? </t>
    </r>
    <r>
      <rPr>
        <i/>
        <sz val="11"/>
        <color indexed="8"/>
        <rFont val="Calibri"/>
        <family val="2"/>
      </rPr>
      <t>(Can you circle your situation and go to the section indicated)</t>
    </r>
  </si>
  <si>
    <t>Please enter your child's date of birth:</t>
  </si>
  <si>
    <t>Please enter today's date:</t>
  </si>
  <si>
    <t>Please enter your child's gender (1 = girl, 2 = boy):</t>
  </si>
  <si>
    <t>What is the mother's highest educational qualification? Please write 1 after the corresponding case.</t>
  </si>
  <si>
    <t>What is the father's highest educational qualification? Please write 1 after the corresponding case.</t>
  </si>
  <si>
    <t>This child hears 3 languages, because Mum and Dad speak another language to the child, but also because another person (a grandparent or a childminder for example) speaks a third language (for instance, Mum and Dad speak Spanish and the child has a French nanny).</t>
  </si>
  <si>
    <t>Where was your child born?</t>
  </si>
  <si>
    <t>How long have you been living in an English-speaking country for?</t>
  </si>
  <si>
    <t>Identification code (internal use)</t>
  </si>
  <si>
    <t>This child hears 1 language, English.</t>
  </si>
  <si>
    <r>
      <t xml:space="preserve">This child hears 2 languages, because </t>
    </r>
    <r>
      <rPr>
        <b/>
        <u/>
        <sz val="11"/>
        <color indexed="8"/>
        <rFont val="Calibri"/>
        <family val="2"/>
      </rPr>
      <t>both parents</t>
    </r>
    <r>
      <rPr>
        <sz val="11"/>
        <color indexed="8"/>
        <rFont val="Calibri"/>
        <family val="2"/>
      </rPr>
      <t xml:space="preserve"> speak to her using another language (for example, they both speak Russian).</t>
    </r>
  </si>
  <si>
    <r>
      <t>This child hears 2 languages, because</t>
    </r>
    <r>
      <rPr>
        <b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one of the parents</t>
    </r>
    <r>
      <rPr>
        <u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speaks to her using another language (for example, Mum speaks Spanish and Dad speaks English).</t>
    </r>
  </si>
  <si>
    <t>This child hears 3 languages, because each parent speaks a different language to the child (for example, Mum speaks Spanish and Dad Russian).</t>
  </si>
  <si>
    <t>Does the mother of this child … (please write 1 in the corresponding cell)</t>
  </si>
  <si>
    <t>Does the father of this child…(please write 1 in the corresponding cell)</t>
  </si>
  <si>
    <t>Mother</t>
  </si>
  <si>
    <t>Father</t>
  </si>
  <si>
    <r>
      <t xml:space="preserve">Write the </t>
    </r>
    <r>
      <rPr>
        <u/>
        <sz val="11"/>
        <rFont val="Calibri"/>
        <family val="2"/>
      </rPr>
      <t>number of hours</t>
    </r>
    <r>
      <rPr>
        <sz val="11"/>
        <rFont val="Calibri"/>
        <family val="2"/>
      </rPr>
      <t xml:space="preserve"> per week when your child is with her mother only.</t>
    </r>
  </si>
  <si>
    <r>
      <t xml:space="preserve">Write the </t>
    </r>
    <r>
      <rPr>
        <u/>
        <sz val="11"/>
        <rFont val="Calibri"/>
        <family val="2"/>
      </rPr>
      <t>number of hours</t>
    </r>
    <r>
      <rPr>
        <sz val="11"/>
        <rFont val="Calibri"/>
        <family val="2"/>
      </rPr>
      <t xml:space="preserve"> per week when your child is with her father only</t>
    </r>
  </si>
  <si>
    <t>adding a 1.5 coef to the mum time and a 0.5 coef to the dad time is too broad and silly: mum equivalent time inflates too much</t>
  </si>
  <si>
    <t>solution would be to ponderate the coefficients in the usual-always table</t>
  </si>
  <si>
    <t>so what I have done is change the ponderation for when people spend time together: if mum says she talks more, coef for her is 100</t>
  </si>
  <si>
    <t>if she says both, coef for her is 75</t>
  </si>
  <si>
    <t>weight of Mum's talk</t>
  </si>
  <si>
    <t>if she says it's dad, coef for her is 50</t>
  </si>
  <si>
    <t>if she says it's her, coef for her is 100</t>
  </si>
  <si>
    <t>that was not a good idea, because then the time spent with mum alone or with dad alone are not ponderated</t>
  </si>
  <si>
    <t>time with mum</t>
  </si>
  <si>
    <t>time with dad</t>
  </si>
  <si>
    <t>time with Mum corrected by adding a third of if to count more</t>
  </si>
  <si>
    <t>time with Dad corrected by (mum+dad-4/3*mum) to count less</t>
  </si>
  <si>
    <t>corrected time with Mum</t>
  </si>
  <si>
    <t>time with both parents at once</t>
  </si>
  <si>
    <t>so last idea: calcul temps total with mum and with dad (irrespective of the accent) and then ponmderate the time with mum by coef 4/3</t>
  </si>
  <si>
    <t>corrected time with Dad</t>
  </si>
  <si>
    <t>equivalent exposure to english with Mum</t>
  </si>
  <si>
    <t>equivalent exposure to English with Dad</t>
  </si>
  <si>
    <t>total time of english</t>
  </si>
  <si>
    <t>Mum and Dad on their own together</t>
  </si>
  <si>
    <t>if she says it's her, coef for her is 90</t>
  </si>
  <si>
    <t>if she says both, coef for her is 70</t>
  </si>
  <si>
    <t>Important knowledge:</t>
  </si>
  <si>
    <t>if Mum is english</t>
  </si>
  <si>
    <t>if Mum is not english</t>
  </si>
  <si>
    <t>proportion of maternal input</t>
  </si>
  <si>
    <t>time with Dad corrected by 2/3 to count less</t>
  </si>
  <si>
    <t>then what I have done is change the ponderation for when people spend time together: if mum says she talks more, coef for her is 100</t>
  </si>
</sst>
</file>

<file path=xl/styles.xml><?xml version="1.0" encoding="utf-8"?>
<styleSheet xmlns="http://schemas.openxmlformats.org/spreadsheetml/2006/main">
  <fonts count="17">
    <font>
      <sz val="12"/>
      <color theme="1"/>
      <name val="Arial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/>
      <sz val="11"/>
      <color indexed="10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0" fontId="10" fillId="2" borderId="1" xfId="0" applyFont="1" applyFill="1" applyBorder="1"/>
    <xf numFmtId="0" fontId="10" fillId="2" borderId="0" xfId="0" applyFont="1" applyFill="1" applyBorder="1"/>
    <xf numFmtId="0" fontId="10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0" fillId="2" borderId="4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2" fontId="10" fillId="2" borderId="5" xfId="0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0" fillId="0" borderId="7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5" fillId="2" borderId="8" xfId="0" applyFont="1" applyFill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2" fontId="11" fillId="3" borderId="7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14" fontId="10" fillId="0" borderId="13" xfId="0" applyNumberFormat="1" applyFont="1" applyBorder="1" applyAlignment="1">
      <alignment vertical="top"/>
    </xf>
    <xf numFmtId="14" fontId="10" fillId="0" borderId="14" xfId="0" applyNumberFormat="1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0" fillId="0" borderId="0" xfId="0" applyFont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topLeftCell="A100" zoomScaleNormal="100" zoomScalePageLayoutView="75" workbookViewId="0">
      <selection activeCell="C123" sqref="C123"/>
    </sheetView>
  </sheetViews>
  <sheetFormatPr defaultRowHeight="15.75"/>
  <cols>
    <col min="1" max="1" width="10" style="6" customWidth="1"/>
    <col min="2" max="2" width="93.21875" style="13" customWidth="1"/>
    <col min="3" max="3" width="12.21875" style="25" customWidth="1"/>
    <col min="4" max="4" width="47.88671875" style="2" customWidth="1"/>
  </cols>
  <sheetData>
    <row r="1" spans="1:3">
      <c r="B1" s="10" t="s">
        <v>66</v>
      </c>
    </row>
    <row r="2" spans="1:3">
      <c r="B2" s="10" t="s">
        <v>55</v>
      </c>
    </row>
    <row r="5" spans="1:3">
      <c r="B5" s="11" t="s">
        <v>4</v>
      </c>
    </row>
    <row r="7" spans="1:3">
      <c r="B7" s="12" t="s">
        <v>3</v>
      </c>
    </row>
    <row r="8" spans="1:3">
      <c r="B8" s="12" t="s">
        <v>5</v>
      </c>
    </row>
    <row r="9" spans="1:3">
      <c r="B9" s="12"/>
    </row>
    <row r="10" spans="1:3">
      <c r="B10" s="12"/>
    </row>
    <row r="11" spans="1:3" ht="16.5" thickBot="1"/>
    <row r="12" spans="1:3" ht="16.5" thickBot="1">
      <c r="A12" s="7" t="s">
        <v>57</v>
      </c>
      <c r="B12" s="14" t="s">
        <v>56</v>
      </c>
      <c r="C12" s="27"/>
    </row>
    <row r="13" spans="1:3">
      <c r="A13" s="45"/>
      <c r="B13" s="46"/>
      <c r="C13" s="27"/>
    </row>
    <row r="14" spans="1:3">
      <c r="A14" s="8"/>
      <c r="B14" s="15" t="s">
        <v>75</v>
      </c>
    </row>
    <row r="15" spans="1:3">
      <c r="A15" s="8"/>
      <c r="B15" s="15"/>
    </row>
    <row r="16" spans="1:3">
      <c r="A16" s="47" t="s">
        <v>0</v>
      </c>
      <c r="B16" s="48" t="s">
        <v>85</v>
      </c>
      <c r="C16" s="28" t="s">
        <v>9</v>
      </c>
    </row>
    <row r="17" spans="1:3">
      <c r="C17" s="43"/>
    </row>
    <row r="18" spans="1:3">
      <c r="A18" s="47" t="s">
        <v>1</v>
      </c>
      <c r="B18" s="48" t="s">
        <v>86</v>
      </c>
      <c r="C18" s="28" t="s">
        <v>10</v>
      </c>
    </row>
    <row r="19" spans="1:3">
      <c r="C19" s="43"/>
    </row>
    <row r="20" spans="1:3" ht="30">
      <c r="A20" s="47" t="s">
        <v>2</v>
      </c>
      <c r="B20" s="48" t="s">
        <v>87</v>
      </c>
      <c r="C20" s="28" t="s">
        <v>11</v>
      </c>
    </row>
    <row r="21" spans="1:3">
      <c r="C21" s="43"/>
    </row>
    <row r="22" spans="1:3" ht="30">
      <c r="A22" s="47" t="s">
        <v>6</v>
      </c>
      <c r="B22" s="48" t="s">
        <v>88</v>
      </c>
      <c r="C22" s="28" t="s">
        <v>9</v>
      </c>
    </row>
    <row r="23" spans="1:3">
      <c r="C23" s="43"/>
    </row>
    <row r="24" spans="1:3" ht="45">
      <c r="A24" s="47" t="s">
        <v>23</v>
      </c>
      <c r="B24" s="48" t="s">
        <v>81</v>
      </c>
      <c r="C24" s="28" t="s">
        <v>9</v>
      </c>
    </row>
    <row r="25" spans="1:3">
      <c r="C25" s="43"/>
    </row>
    <row r="26" spans="1:3">
      <c r="C26" s="43"/>
    </row>
    <row r="27" spans="1:3">
      <c r="C27" s="43"/>
    </row>
    <row r="28" spans="1:3">
      <c r="C28" s="43"/>
    </row>
    <row r="29" spans="1:3" ht="16.5" thickBot="1">
      <c r="C29" s="43"/>
    </row>
    <row r="30" spans="1:3" ht="16.5" thickBot="1">
      <c r="A30" s="7" t="s">
        <v>12</v>
      </c>
      <c r="B30" s="14" t="s">
        <v>13</v>
      </c>
    </row>
    <row r="31" spans="1:3" ht="16.5" thickBot="1"/>
    <row r="32" spans="1:3" ht="16.5" thickBot="1">
      <c r="A32" s="8">
        <v>1</v>
      </c>
      <c r="B32" s="15" t="s">
        <v>67</v>
      </c>
      <c r="C32" s="29"/>
    </row>
    <row r="33" spans="1:5" ht="16.5" thickBot="1">
      <c r="A33" s="8"/>
      <c r="B33" s="15"/>
    </row>
    <row r="34" spans="1:5" ht="30.75" thickBot="1">
      <c r="A34" s="8">
        <v>2</v>
      </c>
      <c r="B34" s="15" t="s">
        <v>71</v>
      </c>
      <c r="C34" s="29">
        <v>3.5</v>
      </c>
    </row>
    <row r="35" spans="1:5" ht="16.5" thickBot="1"/>
    <row r="36" spans="1:5" ht="16.5" thickBot="1">
      <c r="A36" s="8">
        <v>3</v>
      </c>
      <c r="B36" s="15" t="s">
        <v>14</v>
      </c>
      <c r="C36" s="29">
        <v>12.5</v>
      </c>
    </row>
    <row r="38" spans="1:5" ht="16.5" thickBot="1">
      <c r="A38" s="8">
        <v>4</v>
      </c>
      <c r="B38" s="15" t="s">
        <v>89</v>
      </c>
      <c r="C38" s="30"/>
    </row>
    <row r="39" spans="1:5" ht="16.5" thickBot="1">
      <c r="A39" s="6" t="s">
        <v>0</v>
      </c>
      <c r="B39" s="13" t="s">
        <v>16</v>
      </c>
      <c r="C39" s="29"/>
      <c r="E39">
        <f>IF(C39=1,100,0)</f>
        <v>0</v>
      </c>
    </row>
    <row r="40" spans="1:5" ht="16.5" thickBot="1">
      <c r="A40" s="6" t="s">
        <v>1</v>
      </c>
      <c r="B40" s="13" t="s">
        <v>19</v>
      </c>
      <c r="C40" s="31"/>
      <c r="E40">
        <f>IF(C40=1,75,0)</f>
        <v>0</v>
      </c>
    </row>
    <row r="41" spans="1:5" ht="16.5" thickBot="1">
      <c r="A41" s="6" t="s">
        <v>2</v>
      </c>
      <c r="B41" s="13" t="s">
        <v>20</v>
      </c>
      <c r="C41" s="29"/>
      <c r="E41">
        <f>IF(C41=1,50,0)</f>
        <v>0</v>
      </c>
    </row>
    <row r="42" spans="1:5" ht="16.5" thickBot="1">
      <c r="A42" s="6" t="s">
        <v>6</v>
      </c>
      <c r="B42" s="13" t="s">
        <v>22</v>
      </c>
      <c r="C42" s="29"/>
      <c r="E42">
        <f>IF(C42=1,25,0)</f>
        <v>0</v>
      </c>
    </row>
    <row r="43" spans="1:5" ht="16.5" thickBot="1">
      <c r="A43" s="6" t="s">
        <v>23</v>
      </c>
      <c r="B43" s="13" t="s">
        <v>24</v>
      </c>
      <c r="C43" s="29">
        <v>1</v>
      </c>
      <c r="E43">
        <f>IF(C43=1,0,0)</f>
        <v>0</v>
      </c>
    </row>
    <row r="44" spans="1:5">
      <c r="C44" s="30"/>
      <c r="E44">
        <f>SUM(E39:E43)</f>
        <v>0</v>
      </c>
    </row>
    <row r="45" spans="1:5" ht="16.5" thickBot="1">
      <c r="A45" s="8">
        <v>5</v>
      </c>
      <c r="B45" s="15" t="s">
        <v>90</v>
      </c>
      <c r="C45" s="30"/>
    </row>
    <row r="46" spans="1:5" ht="16.5" thickBot="1">
      <c r="A46" s="6" t="s">
        <v>0</v>
      </c>
      <c r="B46" s="13" t="s">
        <v>21</v>
      </c>
      <c r="C46" s="29"/>
      <c r="E46">
        <f>IF(C46=1,100,0)</f>
        <v>0</v>
      </c>
    </row>
    <row r="47" spans="1:5" ht="16.5" thickBot="1">
      <c r="A47" s="6" t="s">
        <v>1</v>
      </c>
      <c r="B47" s="13" t="s">
        <v>17</v>
      </c>
      <c r="C47" s="31"/>
      <c r="E47">
        <f>IF(C47=1,75,0)</f>
        <v>0</v>
      </c>
    </row>
    <row r="48" spans="1:5" ht="16.5" thickBot="1">
      <c r="A48" s="6" t="s">
        <v>2</v>
      </c>
      <c r="B48" s="13" t="s">
        <v>18</v>
      </c>
      <c r="C48" s="29"/>
      <c r="E48">
        <f>IF(C48=1,50,0)</f>
        <v>0</v>
      </c>
    </row>
    <row r="49" spans="1:12" ht="16.5" thickBot="1">
      <c r="A49" s="6" t="s">
        <v>6</v>
      </c>
      <c r="B49" s="13" t="s">
        <v>26</v>
      </c>
      <c r="C49" s="29"/>
      <c r="E49">
        <f>IF(C49=1,25,0)</f>
        <v>0</v>
      </c>
    </row>
    <row r="50" spans="1:12" ht="16.5" thickBot="1">
      <c r="A50" s="6" t="s">
        <v>23</v>
      </c>
      <c r="B50" s="13" t="s">
        <v>25</v>
      </c>
      <c r="C50" s="29">
        <v>1</v>
      </c>
      <c r="E50">
        <f>IF(C50=1,0,0)</f>
        <v>0</v>
      </c>
    </row>
    <row r="51" spans="1:12">
      <c r="C51" s="30"/>
      <c r="E51">
        <f>SUM(E46:E50)</f>
        <v>0</v>
      </c>
    </row>
    <row r="52" spans="1:12" ht="16.5" thickBot="1">
      <c r="A52" s="8">
        <v>6</v>
      </c>
      <c r="B52" s="15" t="s">
        <v>35</v>
      </c>
      <c r="C52" s="30"/>
    </row>
    <row r="53" spans="1:12" ht="16.5" thickBot="1">
      <c r="A53" s="6" t="s">
        <v>0</v>
      </c>
      <c r="B53" s="13" t="s">
        <v>91</v>
      </c>
      <c r="C53" s="29">
        <v>1</v>
      </c>
      <c r="E53">
        <f>IF(C53=1,90,0)</f>
        <v>90</v>
      </c>
    </row>
    <row r="54" spans="1:12" ht="16.5" thickBot="1">
      <c r="A54" s="6" t="s">
        <v>1</v>
      </c>
      <c r="B54" s="16" t="s">
        <v>92</v>
      </c>
      <c r="C54" s="31"/>
      <c r="E54">
        <f>IF(C54=1,50,0)</f>
        <v>0</v>
      </c>
    </row>
    <row r="55" spans="1:12" ht="16.5" thickBot="1">
      <c r="A55" s="6" t="s">
        <v>2</v>
      </c>
      <c r="B55" s="13" t="s">
        <v>7</v>
      </c>
      <c r="C55" s="29"/>
      <c r="E55">
        <f>IF(C55=1,70,0)</f>
        <v>0</v>
      </c>
    </row>
    <row r="56" spans="1:12">
      <c r="C56" s="30"/>
      <c r="E56">
        <f>SUM(E53:E55)</f>
        <v>90</v>
      </c>
      <c r="F56" t="s">
        <v>99</v>
      </c>
    </row>
    <row r="57" spans="1:12" ht="30">
      <c r="A57" s="8">
        <v>7</v>
      </c>
      <c r="B57" s="15" t="s">
        <v>27</v>
      </c>
    </row>
    <row r="58" spans="1:12" ht="16.5" thickBot="1"/>
    <row r="59" spans="1:12" ht="16.5" thickBot="1">
      <c r="A59" s="8"/>
      <c r="B59" s="17" t="s">
        <v>93</v>
      </c>
      <c r="C59" s="29">
        <v>0</v>
      </c>
      <c r="E59">
        <f>C59*0.01*(100-E44)</f>
        <v>0</v>
      </c>
      <c r="F59" t="s">
        <v>111</v>
      </c>
    </row>
    <row r="60" spans="1:12" ht="16.5" thickBot="1">
      <c r="A60" s="8"/>
    </row>
    <row r="61" spans="1:12" ht="16.5" thickBot="1">
      <c r="A61" s="8"/>
      <c r="B61" s="17" t="s">
        <v>94</v>
      </c>
      <c r="C61" s="29">
        <v>14</v>
      </c>
      <c r="E61">
        <f>C61*0.01*(100-E51)</f>
        <v>14.000000000000002</v>
      </c>
      <c r="F61" t="s">
        <v>112</v>
      </c>
      <c r="K61">
        <f>C59+C61</f>
        <v>14</v>
      </c>
      <c r="L61" t="s">
        <v>114</v>
      </c>
    </row>
    <row r="62" spans="1:12">
      <c r="A62" s="8"/>
      <c r="B62" s="15"/>
      <c r="C62" s="30"/>
      <c r="E62">
        <f>7*(24-C36)-C34-C59-C61</f>
        <v>63</v>
      </c>
      <c r="F62" t="s">
        <v>108</v>
      </c>
      <c r="I62">
        <f>C59</f>
        <v>0</v>
      </c>
      <c r="J62" t="s">
        <v>103</v>
      </c>
      <c r="K62">
        <f>I62*4/3</f>
        <v>0</v>
      </c>
      <c r="L62" t="s">
        <v>105</v>
      </c>
    </row>
    <row r="63" spans="1:12">
      <c r="A63" s="8"/>
      <c r="B63" s="15"/>
      <c r="C63" s="30"/>
      <c r="E63">
        <f>E62*(0.01*E56)*0.01*(100-E44)+E62*(0.01*(100-E56))*0.01*(100-E51)</f>
        <v>63.000000000000007</v>
      </c>
      <c r="F63" t="s">
        <v>34</v>
      </c>
      <c r="I63">
        <f>C61</f>
        <v>14</v>
      </c>
      <c r="J63" t="s">
        <v>104</v>
      </c>
      <c r="K63">
        <f>I63*2/3</f>
        <v>9.3333333333333339</v>
      </c>
      <c r="L63" t="s">
        <v>121</v>
      </c>
    </row>
    <row r="64" spans="1:12">
      <c r="C64" s="30"/>
      <c r="E64">
        <f>C34+E59+E61+E63</f>
        <v>80.5</v>
      </c>
      <c r="F64" t="s">
        <v>28</v>
      </c>
    </row>
    <row r="65" spans="2:15" ht="16.5" thickBot="1">
      <c r="E65">
        <f>(E62-E63)+(C59-E59)+(C61-E61)</f>
        <v>-8.8817841970012523E-15</v>
      </c>
      <c r="F65" t="s">
        <v>29</v>
      </c>
    </row>
    <row r="66" spans="2:15" ht="16.5" thickBot="1">
      <c r="B66" s="13" t="s">
        <v>8</v>
      </c>
      <c r="C66" s="32">
        <f>K68/(7*(24-C36))</f>
        <v>0.94202898550724634</v>
      </c>
      <c r="E66">
        <f>SUM(E64:E65)</f>
        <v>80.499999999999986</v>
      </c>
      <c r="K66">
        <f>K62</f>
        <v>0</v>
      </c>
      <c r="L66" t="s">
        <v>107</v>
      </c>
      <c r="O66" s="49"/>
    </row>
    <row r="67" spans="2:15">
      <c r="K67">
        <f>K63</f>
        <v>9.3333333333333339</v>
      </c>
      <c r="L67" t="s">
        <v>110</v>
      </c>
    </row>
    <row r="68" spans="2:15">
      <c r="B68" s="18" t="s">
        <v>15</v>
      </c>
      <c r="K68">
        <f>MIN(K66*(100-E44)/100+K67*(100-E51)/100+C34+E62*0.01*E56*(100-E44)/100+E62*0.01*(100-E56)*(100-E51)/100, 7*(24-C36))</f>
        <v>75.833333333333329</v>
      </c>
      <c r="L68" t="s">
        <v>113</v>
      </c>
    </row>
    <row r="69" spans="2:15">
      <c r="B69" s="18"/>
      <c r="K69">
        <f>7*12-K68</f>
        <v>8.1666666666666714</v>
      </c>
      <c r="L69" t="s">
        <v>29</v>
      </c>
    </row>
    <row r="70" spans="2:15">
      <c r="B70" s="18"/>
      <c r="K70">
        <f>168-12*7-K68-K69</f>
        <v>0</v>
      </c>
    </row>
    <row r="71" spans="2:15">
      <c r="B71" s="18"/>
      <c r="E71" t="s">
        <v>95</v>
      </c>
    </row>
    <row r="72" spans="2:15">
      <c r="B72" s="18"/>
      <c r="E72" t="s">
        <v>96</v>
      </c>
    </row>
    <row r="73" spans="2:15">
      <c r="B73" s="18"/>
      <c r="E73" t="s">
        <v>97</v>
      </c>
    </row>
    <row r="74" spans="2:15">
      <c r="B74" s="18"/>
      <c r="E74" t="s">
        <v>100</v>
      </c>
    </row>
    <row r="75" spans="2:15">
      <c r="B75" s="18"/>
      <c r="E75" t="s">
        <v>98</v>
      </c>
    </row>
    <row r="76" spans="2:15">
      <c r="B76" s="18"/>
      <c r="E76" t="s">
        <v>101</v>
      </c>
    </row>
    <row r="77" spans="2:15">
      <c r="B77" s="18"/>
      <c r="E77" t="s">
        <v>102</v>
      </c>
    </row>
    <row r="78" spans="2:15">
      <c r="B78" s="18"/>
      <c r="E78" s="49" t="s">
        <v>109</v>
      </c>
    </row>
    <row r="79" spans="2:15">
      <c r="B79" s="18"/>
      <c r="E79" t="s">
        <v>122</v>
      </c>
    </row>
    <row r="80" spans="2:15">
      <c r="B80" s="18"/>
      <c r="E80" t="s">
        <v>100</v>
      </c>
    </row>
    <row r="81" spans="1:5">
      <c r="B81" s="18"/>
      <c r="E81" t="s">
        <v>116</v>
      </c>
    </row>
    <row r="82" spans="1:5">
      <c r="B82" s="18"/>
      <c r="E82" t="s">
        <v>115</v>
      </c>
    </row>
    <row r="83" spans="1:5">
      <c r="B83" s="19"/>
    </row>
    <row r="84" spans="1:5">
      <c r="B84" s="19"/>
    </row>
    <row r="85" spans="1:5">
      <c r="B85" s="19"/>
    </row>
    <row r="86" spans="1:5">
      <c r="B86" s="19"/>
    </row>
    <row r="87" spans="1:5" ht="16.5" thickBot="1">
      <c r="B87" s="19"/>
    </row>
    <row r="88" spans="1:5" ht="16.5" thickBot="1">
      <c r="A88" s="7" t="s">
        <v>32</v>
      </c>
      <c r="B88" s="14" t="s">
        <v>33</v>
      </c>
    </row>
    <row r="89" spans="1:5" ht="16.5" thickBot="1">
      <c r="A89" s="9"/>
    </row>
    <row r="90" spans="1:5" ht="16.5" thickBot="1">
      <c r="A90" s="8">
        <v>1</v>
      </c>
      <c r="B90" s="15" t="s">
        <v>67</v>
      </c>
      <c r="C90" s="29"/>
    </row>
    <row r="91" spans="1:5" ht="16.5" thickBot="1">
      <c r="A91" s="9"/>
    </row>
    <row r="92" spans="1:5" ht="16.5" thickBot="1">
      <c r="A92" s="8">
        <v>2</v>
      </c>
      <c r="B92" s="15" t="s">
        <v>68</v>
      </c>
      <c r="C92" s="29">
        <v>1</v>
      </c>
    </row>
    <row r="93" spans="1:5" ht="16.5" thickBot="1">
      <c r="A93" s="9"/>
    </row>
    <row r="94" spans="1:5" ht="30.75" thickBot="1">
      <c r="A94" s="8">
        <v>3</v>
      </c>
      <c r="B94" s="15" t="s">
        <v>71</v>
      </c>
      <c r="C94" s="29">
        <v>32</v>
      </c>
    </row>
    <row r="95" spans="1:5" ht="16.5" thickBot="1"/>
    <row r="96" spans="1:5" ht="16.5" thickBot="1">
      <c r="A96" s="8">
        <v>4</v>
      </c>
      <c r="B96" s="15" t="s">
        <v>14</v>
      </c>
      <c r="C96" s="29">
        <v>11</v>
      </c>
    </row>
    <row r="98" spans="1:6" ht="16.5" thickBot="1">
      <c r="A98" s="8">
        <v>5</v>
      </c>
      <c r="B98" s="15" t="s">
        <v>37</v>
      </c>
      <c r="C98" s="30"/>
    </row>
    <row r="99" spans="1:6" ht="16.5" thickBot="1">
      <c r="A99" s="6" t="s">
        <v>0</v>
      </c>
      <c r="B99" s="13" t="s">
        <v>25</v>
      </c>
      <c r="C99" s="29">
        <v>1</v>
      </c>
      <c r="E99">
        <f>IF(C99=1,100,0)</f>
        <v>100</v>
      </c>
    </row>
    <row r="100" spans="1:6" ht="16.5" thickBot="1">
      <c r="A100" s="6" t="s">
        <v>1</v>
      </c>
      <c r="B100" s="13" t="s">
        <v>26</v>
      </c>
      <c r="C100" s="31"/>
      <c r="E100">
        <f>IF(C100=1,75,0)</f>
        <v>0</v>
      </c>
    </row>
    <row r="101" spans="1:6" ht="16.5" thickBot="1">
      <c r="A101" s="6" t="s">
        <v>2</v>
      </c>
      <c r="B101" s="13" t="s">
        <v>38</v>
      </c>
      <c r="C101" s="29"/>
      <c r="E101">
        <f>IF(C101=1,50,0)</f>
        <v>0</v>
      </c>
    </row>
    <row r="102" spans="1:6" ht="16.5" thickBot="1">
      <c r="A102" s="6" t="s">
        <v>6</v>
      </c>
      <c r="B102" s="13" t="s">
        <v>17</v>
      </c>
      <c r="C102" s="29"/>
      <c r="E102">
        <f>IF(C102=1,25,0)</f>
        <v>0</v>
      </c>
    </row>
    <row r="103" spans="1:6" ht="16.5" thickBot="1">
      <c r="A103" s="6" t="s">
        <v>23</v>
      </c>
      <c r="B103" s="13" t="s">
        <v>21</v>
      </c>
      <c r="C103" s="29"/>
      <c r="E103">
        <f>IF(C103=1,0,0)</f>
        <v>0</v>
      </c>
    </row>
    <row r="104" spans="1:6">
      <c r="C104" s="30"/>
      <c r="E104">
        <f>SUM(E99:E103)</f>
        <v>100</v>
      </c>
    </row>
    <row r="105" spans="1:6" ht="16.5" thickBot="1">
      <c r="A105" s="8">
        <v>6</v>
      </c>
      <c r="B105" s="15" t="s">
        <v>69</v>
      </c>
      <c r="C105" s="30"/>
    </row>
    <row r="106" spans="1:6" ht="16.5" thickBot="1">
      <c r="A106" s="6" t="s">
        <v>0</v>
      </c>
      <c r="B106" s="13" t="s">
        <v>21</v>
      </c>
      <c r="C106" s="29">
        <v>1</v>
      </c>
      <c r="E106">
        <f>IF(C106=1,0,0)</f>
        <v>0</v>
      </c>
    </row>
    <row r="107" spans="1:6" ht="16.5" thickBot="1">
      <c r="A107" s="6" t="s">
        <v>1</v>
      </c>
      <c r="B107" s="13" t="s">
        <v>17</v>
      </c>
      <c r="C107" s="31"/>
      <c r="E107">
        <f>IF(C107=1,25,0)</f>
        <v>0</v>
      </c>
    </row>
    <row r="108" spans="1:6" ht="16.5" thickBot="1">
      <c r="A108" s="6" t="s">
        <v>2</v>
      </c>
      <c r="B108" s="13" t="s">
        <v>18</v>
      </c>
      <c r="C108" s="29"/>
      <c r="E108">
        <f>IF(C108=1,50,0)</f>
        <v>0</v>
      </c>
    </row>
    <row r="109" spans="1:6" ht="16.5" thickBot="1">
      <c r="A109" s="6" t="s">
        <v>6</v>
      </c>
      <c r="B109" s="13" t="s">
        <v>26</v>
      </c>
      <c r="C109" s="29"/>
      <c r="E109">
        <f>IF(C109=1,75,0)</f>
        <v>0</v>
      </c>
    </row>
    <row r="110" spans="1:6" ht="16.5" thickBot="1">
      <c r="A110" s="6" t="s">
        <v>23</v>
      </c>
      <c r="B110" s="13" t="s">
        <v>25</v>
      </c>
      <c r="C110" s="29"/>
      <c r="E110">
        <f>IF(C110=1,100,0)</f>
        <v>0</v>
      </c>
    </row>
    <row r="111" spans="1:6">
      <c r="C111" s="30"/>
      <c r="E111">
        <f>SUM(E106:E110)</f>
        <v>0</v>
      </c>
    </row>
    <row r="112" spans="1:6" ht="16.5" thickBot="1">
      <c r="A112" s="8">
        <v>7</v>
      </c>
      <c r="B112" s="15" t="s">
        <v>35</v>
      </c>
      <c r="C112" s="30"/>
      <c r="E112" t="s">
        <v>118</v>
      </c>
      <c r="F112" t="s">
        <v>119</v>
      </c>
    </row>
    <row r="113" spans="1:15" ht="16.5" thickBot="1">
      <c r="A113" s="6" t="s">
        <v>0</v>
      </c>
      <c r="B113" s="13" t="s">
        <v>39</v>
      </c>
      <c r="C113" s="29"/>
      <c r="E113">
        <f>IF(C113=1,90,0)</f>
        <v>0</v>
      </c>
      <c r="F113">
        <f>IF(C113=1,50,0)</f>
        <v>0</v>
      </c>
    </row>
    <row r="114" spans="1:15" ht="16.5" thickBot="1">
      <c r="A114" s="6" t="s">
        <v>1</v>
      </c>
      <c r="B114" s="16" t="s">
        <v>40</v>
      </c>
      <c r="C114" s="31"/>
      <c r="E114">
        <f>IF(C114=1,50,0)</f>
        <v>0</v>
      </c>
      <c r="F114">
        <f>IF(C114=1,90,0)</f>
        <v>0</v>
      </c>
      <c r="I114" t="s">
        <v>117</v>
      </c>
    </row>
    <row r="115" spans="1:15" ht="16.5" thickBot="1">
      <c r="A115" s="6" t="s">
        <v>2</v>
      </c>
      <c r="B115" s="13" t="s">
        <v>7</v>
      </c>
      <c r="C115" s="29">
        <v>1</v>
      </c>
      <c r="E115">
        <f>IF(C115=1,70,0)</f>
        <v>70</v>
      </c>
      <c r="F115">
        <f>IF(C115=1,70,0)</f>
        <v>70</v>
      </c>
      <c r="I115" t="str">
        <f>IF(C92=1,"Mum english","Mum not english")</f>
        <v>Mum english</v>
      </c>
    </row>
    <row r="116" spans="1:15">
      <c r="C116" s="30"/>
      <c r="E116">
        <f>SUM(E113:E115)</f>
        <v>70</v>
      </c>
      <c r="F116">
        <f>SUM(F113:F115)</f>
        <v>70</v>
      </c>
      <c r="G116">
        <f>IF(C92=1,E116,F116)</f>
        <v>70</v>
      </c>
    </row>
    <row r="117" spans="1:15" ht="30">
      <c r="A117" s="8">
        <v>8</v>
      </c>
      <c r="B117" s="15" t="s">
        <v>27</v>
      </c>
      <c r="G117" t="s">
        <v>120</v>
      </c>
      <c r="K117">
        <f>IF(C92=1,K124*E104/100+K124*E111/100+C94,K124*E111/100+K125*E104/100+C94)</f>
        <v>50.666666666666671</v>
      </c>
      <c r="L117">
        <f>K126-K117</f>
        <v>24.5</v>
      </c>
    </row>
    <row r="118" spans="1:15" ht="16.5" thickBot="1"/>
    <row r="119" spans="1:15" ht="16.5" thickBot="1">
      <c r="A119" s="8"/>
      <c r="B119" s="17" t="s">
        <v>72</v>
      </c>
      <c r="C119" s="29">
        <v>14</v>
      </c>
      <c r="E119">
        <f>C119*0.01*(E104)</f>
        <v>14.000000000000002</v>
      </c>
      <c r="F119" t="s">
        <v>30</v>
      </c>
      <c r="K119">
        <f>C119+C121</f>
        <v>24</v>
      </c>
      <c r="L119" t="s">
        <v>114</v>
      </c>
    </row>
    <row r="120" spans="1:15" ht="16.5" thickBot="1">
      <c r="A120" s="8"/>
      <c r="I120">
        <f>IF(C92=1,C119,C121)</f>
        <v>14</v>
      </c>
      <c r="J120" t="s">
        <v>103</v>
      </c>
      <c r="K120">
        <f>I120*4/3</f>
        <v>18.666666666666668</v>
      </c>
      <c r="L120" t="s">
        <v>105</v>
      </c>
    </row>
    <row r="121" spans="1:15" ht="16.5" thickBot="1">
      <c r="A121" s="8"/>
      <c r="B121" s="17" t="s">
        <v>73</v>
      </c>
      <c r="C121" s="29">
        <v>10</v>
      </c>
      <c r="E121">
        <f>C121*0.01*(E111)</f>
        <v>0</v>
      </c>
      <c r="F121" t="s">
        <v>36</v>
      </c>
      <c r="I121">
        <f>IF(C92=1,C121,C119)</f>
        <v>10</v>
      </c>
      <c r="J121" t="s">
        <v>104</v>
      </c>
      <c r="K121">
        <f>I121*2/3</f>
        <v>6.666666666666667</v>
      </c>
      <c r="L121" t="s">
        <v>106</v>
      </c>
    </row>
    <row r="122" spans="1:15">
      <c r="A122" s="8"/>
      <c r="B122" s="15"/>
      <c r="C122" s="30"/>
      <c r="E122">
        <f>7*(24-C96)-C94-C119-C121</f>
        <v>35</v>
      </c>
      <c r="F122" t="s">
        <v>31</v>
      </c>
    </row>
    <row r="123" spans="1:15">
      <c r="A123" s="8"/>
      <c r="B123" s="15"/>
      <c r="C123" s="30"/>
      <c r="E123">
        <f>E122*(0.01*E116)*0.01*(E104)+E122*(0.01*(100-E116))*0.01*(E111)</f>
        <v>24.500000000000004</v>
      </c>
      <c r="F123" t="s">
        <v>34</v>
      </c>
    </row>
    <row r="124" spans="1:15">
      <c r="C124" s="30"/>
      <c r="E124">
        <f>C94+E119+E121+E123</f>
        <v>70.5</v>
      </c>
      <c r="F124" t="s">
        <v>28</v>
      </c>
      <c r="J124">
        <f>K124+K125</f>
        <v>25.333333333333336</v>
      </c>
      <c r="K124">
        <f>K120</f>
        <v>18.666666666666668</v>
      </c>
      <c r="L124" t="s">
        <v>107</v>
      </c>
      <c r="O124" s="49"/>
    </row>
    <row r="125" spans="1:15" ht="16.5" thickBot="1">
      <c r="E125">
        <f>(E122-E123)+(C119-E119)+(C121-E121)</f>
        <v>20.499999999999993</v>
      </c>
      <c r="F125" t="s">
        <v>29</v>
      </c>
      <c r="K125">
        <f>K121</f>
        <v>6.666666666666667</v>
      </c>
      <c r="L125" t="s">
        <v>110</v>
      </c>
    </row>
    <row r="126" spans="1:15" ht="16.5" thickBot="1">
      <c r="B126" s="13" t="s">
        <v>8</v>
      </c>
      <c r="C126" s="32">
        <f>K126/(7*(24-C96))</f>
        <v>0.82600732600732607</v>
      </c>
      <c r="E126">
        <f>SUM(E124:E125)</f>
        <v>91</v>
      </c>
      <c r="F126">
        <f>7*(24-C96)</f>
        <v>91</v>
      </c>
      <c r="K126">
        <f>MIN(IF(C92=1,K124*E104/100+K125*E111/100+C94+E122*0.01*G116*E104/100+E122*0.01*(100-G116)*E111/100,K124*E111/100+K125*E104/100+C94+E122*0.01*(G116)*(E111)/100+E122*0.01*(100-G116)*(E104)/100), 7*(24-C96))</f>
        <v>75.166666666666671</v>
      </c>
      <c r="L126" t="s">
        <v>113</v>
      </c>
    </row>
    <row r="127" spans="1:15">
      <c r="K127">
        <f>7*12-K126</f>
        <v>8.8333333333333286</v>
      </c>
      <c r="L127" t="s">
        <v>29</v>
      </c>
    </row>
    <row r="128" spans="1:15">
      <c r="B128" s="18" t="s">
        <v>15</v>
      </c>
      <c r="K128">
        <f>168-12*7-K126-K127</f>
        <v>0</v>
      </c>
    </row>
    <row r="129" spans="2:5">
      <c r="B129" s="18"/>
      <c r="E129" s="49" t="s">
        <v>109</v>
      </c>
    </row>
    <row r="130" spans="2:5">
      <c r="B130" s="18"/>
      <c r="E130" t="s">
        <v>97</v>
      </c>
    </row>
    <row r="131" spans="2:5">
      <c r="B131" s="18"/>
      <c r="E131" t="s">
        <v>100</v>
      </c>
    </row>
    <row r="132" spans="2:5">
      <c r="B132" s="18"/>
      <c r="E132" t="s">
        <v>116</v>
      </c>
    </row>
    <row r="133" spans="2:5">
      <c r="B133" s="18"/>
      <c r="E133" t="s">
        <v>115</v>
      </c>
    </row>
    <row r="134" spans="2:5">
      <c r="B134" s="18"/>
    </row>
    <row r="135" spans="2:5">
      <c r="B135" s="18"/>
    </row>
    <row r="136" spans="2:5">
      <c r="B136" s="18"/>
    </row>
    <row r="137" spans="2:5">
      <c r="B137" s="18"/>
    </row>
    <row r="138" spans="2:5">
      <c r="B138" s="18"/>
    </row>
    <row r="139" spans="2:5">
      <c r="B139" s="18"/>
    </row>
    <row r="140" spans="2:5">
      <c r="B140" s="18"/>
    </row>
    <row r="141" spans="2:5">
      <c r="B141" s="18"/>
    </row>
    <row r="142" spans="2:5">
      <c r="B142" s="18"/>
    </row>
    <row r="143" spans="2:5">
      <c r="B143" s="18"/>
    </row>
    <row r="144" spans="2:5">
      <c r="B144" s="18"/>
    </row>
    <row r="145" spans="1:4">
      <c r="B145" s="18"/>
    </row>
    <row r="146" spans="1:4" ht="16.5" thickBot="1">
      <c r="B146" s="18"/>
    </row>
    <row r="147" spans="1:4" ht="16.5" thickBot="1">
      <c r="A147" s="7" t="s">
        <v>41</v>
      </c>
      <c r="B147" s="14" t="s">
        <v>70</v>
      </c>
    </row>
    <row r="149" spans="1:4" ht="16.5" thickBot="1">
      <c r="A149" s="8">
        <v>1</v>
      </c>
      <c r="B149" s="15" t="s">
        <v>79</v>
      </c>
      <c r="C149" s="30"/>
    </row>
    <row r="150" spans="1:4">
      <c r="A150" s="8"/>
      <c r="B150" s="20" t="s">
        <v>42</v>
      </c>
      <c r="C150" s="33"/>
      <c r="D150" s="4"/>
    </row>
    <row r="151" spans="1:4">
      <c r="B151" s="21" t="s">
        <v>43</v>
      </c>
      <c r="C151" s="34"/>
    </row>
    <row r="152" spans="1:4">
      <c r="B152" s="21" t="s">
        <v>44</v>
      </c>
      <c r="C152" s="34"/>
    </row>
    <row r="153" spans="1:4">
      <c r="B153" s="21" t="s">
        <v>45</v>
      </c>
      <c r="C153" s="34"/>
    </row>
    <row r="154" spans="1:4">
      <c r="B154" s="22" t="s">
        <v>46</v>
      </c>
      <c r="C154" s="34"/>
    </row>
    <row r="155" spans="1:4">
      <c r="B155" s="21" t="s">
        <v>47</v>
      </c>
      <c r="C155" s="34"/>
    </row>
    <row r="156" spans="1:4" ht="16.5" thickBot="1">
      <c r="B156" s="23" t="s">
        <v>48</v>
      </c>
      <c r="C156" s="35"/>
    </row>
    <row r="157" spans="1:4">
      <c r="D157" s="3"/>
    </row>
    <row r="158" spans="1:4" ht="16.5" thickBot="1">
      <c r="A158" s="8">
        <v>2</v>
      </c>
      <c r="B158" s="15" t="s">
        <v>80</v>
      </c>
      <c r="C158" s="30"/>
    </row>
    <row r="159" spans="1:4">
      <c r="B159" s="20" t="s">
        <v>42</v>
      </c>
      <c r="C159" s="33"/>
    </row>
    <row r="160" spans="1:4">
      <c r="B160" s="21" t="s">
        <v>43</v>
      </c>
      <c r="C160" s="34"/>
    </row>
    <row r="161" spans="1:4">
      <c r="B161" s="21" t="s">
        <v>44</v>
      </c>
      <c r="C161" s="34"/>
    </row>
    <row r="162" spans="1:4">
      <c r="B162" s="21" t="s">
        <v>45</v>
      </c>
      <c r="C162" s="34"/>
    </row>
    <row r="163" spans="1:4">
      <c r="B163" s="22" t="s">
        <v>46</v>
      </c>
      <c r="C163" s="34"/>
    </row>
    <row r="164" spans="1:4">
      <c r="B164" s="21" t="s">
        <v>47</v>
      </c>
      <c r="C164" s="34"/>
    </row>
    <row r="165" spans="1:4" ht="16.5" thickBot="1">
      <c r="B165" s="23" t="s">
        <v>48</v>
      </c>
      <c r="C165" s="35"/>
      <c r="D165" s="5"/>
    </row>
    <row r="166" spans="1:4" ht="16.5" thickBot="1"/>
    <row r="167" spans="1:4" ht="16.5" thickBot="1">
      <c r="A167" s="8">
        <v>3</v>
      </c>
      <c r="B167" s="15" t="s">
        <v>62</v>
      </c>
      <c r="C167" s="29"/>
    </row>
    <row r="168" spans="1:4" ht="16.5" thickBot="1">
      <c r="A168" s="8"/>
      <c r="B168" s="15"/>
      <c r="C168" s="30"/>
    </row>
    <row r="169" spans="1:4" ht="16.5" thickBot="1">
      <c r="A169" s="8">
        <v>4</v>
      </c>
      <c r="B169" s="24" t="s">
        <v>63</v>
      </c>
      <c r="C169" s="29"/>
    </row>
    <row r="171" spans="1:4" ht="16.5" thickBot="1">
      <c r="A171" s="8">
        <v>5</v>
      </c>
      <c r="B171" s="15" t="s">
        <v>49</v>
      </c>
      <c r="C171" s="25" t="s">
        <v>50</v>
      </c>
    </row>
    <row r="172" spans="1:4">
      <c r="B172" s="25" t="s">
        <v>51</v>
      </c>
      <c r="C172" s="36"/>
    </row>
    <row r="173" spans="1:4">
      <c r="B173" s="25" t="s">
        <v>52</v>
      </c>
      <c r="C173" s="38"/>
    </row>
    <row r="174" spans="1:4">
      <c r="B174" s="25" t="s">
        <v>53</v>
      </c>
      <c r="C174" s="38"/>
    </row>
    <row r="175" spans="1:4" ht="16.5" thickBot="1">
      <c r="B175" s="25" t="s">
        <v>54</v>
      </c>
      <c r="C175" s="37"/>
    </row>
    <row r="176" spans="1:4" ht="16.5" thickBot="1"/>
    <row r="177" spans="1:7">
      <c r="A177" s="8">
        <v>6</v>
      </c>
      <c r="B177" s="15" t="s">
        <v>76</v>
      </c>
      <c r="C177" s="39"/>
      <c r="F177" t="s">
        <v>61</v>
      </c>
    </row>
    <row r="178" spans="1:7" ht="16.5" thickBot="1">
      <c r="A178" s="8"/>
      <c r="B178" s="15" t="s">
        <v>77</v>
      </c>
      <c r="C178" s="40"/>
      <c r="F178" s="1">
        <f>C178-C177</f>
        <v>0</v>
      </c>
    </row>
    <row r="179" spans="1:7" ht="16.5" thickBot="1">
      <c r="F179">
        <f>INT(F178/365)</f>
        <v>0</v>
      </c>
      <c r="G179" t="s">
        <v>60</v>
      </c>
    </row>
    <row r="180" spans="1:7" ht="16.5" thickBot="1">
      <c r="A180" s="8">
        <v>7</v>
      </c>
      <c r="B180" s="15" t="s">
        <v>78</v>
      </c>
      <c r="C180" s="29"/>
      <c r="F180">
        <f>INT((F178/365-F179)*12)</f>
        <v>0</v>
      </c>
      <c r="G180" t="s">
        <v>58</v>
      </c>
    </row>
    <row r="181" spans="1:7" ht="16.5" thickBot="1">
      <c r="F181">
        <f>F178-F179*365-F180*30.5</f>
        <v>0</v>
      </c>
      <c r="G181" t="s">
        <v>59</v>
      </c>
    </row>
    <row r="182" spans="1:7" ht="18" customHeight="1" thickBot="1">
      <c r="A182" s="8">
        <v>8</v>
      </c>
      <c r="B182" s="15" t="s">
        <v>65</v>
      </c>
      <c r="C182" s="29"/>
    </row>
    <row r="183" spans="1:7" ht="16.5" thickBot="1">
      <c r="B183" s="26"/>
    </row>
    <row r="184" spans="1:7" ht="16.5" thickBot="1">
      <c r="B184" s="44"/>
    </row>
    <row r="185" spans="1:7" ht="16.5" thickBot="1">
      <c r="A185" s="8">
        <v>9</v>
      </c>
      <c r="B185" s="15" t="s">
        <v>64</v>
      </c>
      <c r="C185" s="29"/>
    </row>
    <row r="186" spans="1:7" ht="16.5" thickBot="1">
      <c r="A186" s="8"/>
      <c r="B186" s="15"/>
    </row>
    <row r="187" spans="1:7" ht="18.75" customHeight="1" thickBot="1">
      <c r="A187" s="8">
        <v>10</v>
      </c>
      <c r="B187" s="15" t="s">
        <v>74</v>
      </c>
      <c r="C187" s="41"/>
    </row>
    <row r="188" spans="1:7" ht="16.5" thickBot="1">
      <c r="B188" s="26"/>
    </row>
    <row r="189" spans="1:7" ht="16.5" thickBot="1"/>
    <row r="190" spans="1:7" ht="16.5" thickBot="1">
      <c r="A190" s="8">
        <v>11</v>
      </c>
      <c r="B190" s="15" t="s">
        <v>82</v>
      </c>
      <c r="C190" s="29"/>
    </row>
    <row r="191" spans="1:7" ht="16.5" thickBot="1"/>
    <row r="192" spans="1:7" ht="16.5" thickBot="1">
      <c r="A192" s="8">
        <v>12</v>
      </c>
      <c r="B192" s="15" t="s">
        <v>83</v>
      </c>
      <c r="C192" s="29"/>
    </row>
    <row r="194" spans="2:3" ht="16.5" thickBot="1"/>
    <row r="195" spans="2:3" ht="16.5" thickBot="1">
      <c r="B195" s="42" t="s">
        <v>84</v>
      </c>
      <c r="C195" s="29"/>
    </row>
  </sheetData>
  <pageMargins left="0.25" right="0.25" top="0.75" bottom="0.75" header="0.3" footer="0.3"/>
  <pageSetup paperSize="9" orientation="landscape" verticalDpi="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Plymouth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kabbotsmith</dc:creator>
  <cp:lastModifiedBy>cfloccia</cp:lastModifiedBy>
  <cp:lastPrinted>2009-02-10T15:21:11Z</cp:lastPrinted>
  <dcterms:created xsi:type="dcterms:W3CDTF">2009-02-03T13:53:44Z</dcterms:created>
  <dcterms:modified xsi:type="dcterms:W3CDTF">2010-10-19T09:53:30Z</dcterms:modified>
</cp:coreProperties>
</file>